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资产负债表201812" sheetId="6" r:id="rId1"/>
    <sheet name="业务活动表201812" sheetId="7" r:id="rId2"/>
  </sheets>
  <calcPr calcId="144525"/>
</workbook>
</file>

<file path=xl/sharedStrings.xml><?xml version="1.0" encoding="utf-8"?>
<sst xmlns="http://schemas.openxmlformats.org/spreadsheetml/2006/main" count="110">
  <si>
    <t>资产负债表</t>
  </si>
  <si>
    <t>编制单位：安徽益和公益服务中心</t>
  </si>
  <si>
    <t>单位：元</t>
  </si>
  <si>
    <t>编制单位：上海市慈善教育培训中心</t>
  </si>
  <si>
    <t>资产</t>
  </si>
  <si>
    <t>行次</t>
  </si>
  <si>
    <t>年初数</t>
  </si>
  <si>
    <t>期末数</t>
  </si>
  <si>
    <t>负债部类</t>
  </si>
  <si>
    <t>流动资产：</t>
  </si>
  <si>
    <t>流动负债：</t>
  </si>
  <si>
    <t>货币资金</t>
  </si>
  <si>
    <t>短期借款</t>
  </si>
  <si>
    <t>短期投资</t>
  </si>
  <si>
    <t>应付款项</t>
  </si>
  <si>
    <t>应收款项</t>
  </si>
  <si>
    <t>应付工资</t>
  </si>
  <si>
    <t>预付帐款</t>
  </si>
  <si>
    <t>应缴税金</t>
  </si>
  <si>
    <t>存    货</t>
  </si>
  <si>
    <t>预收帐款</t>
  </si>
  <si>
    <t>待摊费用</t>
  </si>
  <si>
    <t>预提费用</t>
  </si>
  <si>
    <t>一年内到期的长期债券投资</t>
  </si>
  <si>
    <t>预计负债</t>
  </si>
  <si>
    <t>其他流动资产</t>
  </si>
  <si>
    <t>一年内到期的长期负债</t>
  </si>
  <si>
    <t>流动资产合计</t>
  </si>
  <si>
    <t>其他流动负债</t>
  </si>
  <si>
    <t>流动负债合计</t>
  </si>
  <si>
    <t>长期 投资：</t>
  </si>
  <si>
    <t>长期股权投资</t>
  </si>
  <si>
    <t>长期负债：</t>
  </si>
  <si>
    <t>长期债权投资</t>
  </si>
  <si>
    <t>长期借款</t>
  </si>
  <si>
    <t>长期 投资合计</t>
  </si>
  <si>
    <t>长期应付款</t>
  </si>
  <si>
    <t>其他长期负债</t>
  </si>
  <si>
    <t>固定资产：</t>
  </si>
  <si>
    <t>长期负债合计</t>
  </si>
  <si>
    <t>固定资产原价</t>
  </si>
  <si>
    <t>`</t>
  </si>
  <si>
    <t>减：累计折旧</t>
  </si>
  <si>
    <t>受托代理负债：</t>
  </si>
  <si>
    <t>固定资产净值</t>
  </si>
  <si>
    <t>受托代理负债</t>
  </si>
  <si>
    <t>在建工程</t>
  </si>
  <si>
    <t>负债合计</t>
  </si>
  <si>
    <t>文物文化资产</t>
  </si>
  <si>
    <t>固定资产合计</t>
  </si>
  <si>
    <t>净资产：</t>
  </si>
  <si>
    <t>无形资产：</t>
  </si>
  <si>
    <t>非限定性资产</t>
  </si>
  <si>
    <t>无形资产</t>
  </si>
  <si>
    <t>限定性资产</t>
  </si>
  <si>
    <t>净资产合计</t>
  </si>
  <si>
    <t>受托代理资产：</t>
  </si>
  <si>
    <t>受托代理资产</t>
  </si>
  <si>
    <t>资 产 总 计</t>
  </si>
  <si>
    <t>负债和净资产总计</t>
  </si>
  <si>
    <t>会计主管：</t>
  </si>
  <si>
    <t>制表：</t>
  </si>
  <si>
    <t>制表日期：2018年12月31日</t>
  </si>
  <si>
    <t>业       务      活      动      表</t>
  </si>
  <si>
    <t xml:space="preserve"> 编制单位：安徽益和公益服务中心</t>
  </si>
  <si>
    <t>2018年 12月</t>
  </si>
  <si>
    <t>项    目</t>
  </si>
  <si>
    <t>本  月  数</t>
  </si>
  <si>
    <t>累  计  数</t>
  </si>
  <si>
    <t>非 限 定 性</t>
  </si>
  <si>
    <t>限 定 性</t>
  </si>
  <si>
    <t>合  计</t>
  </si>
  <si>
    <t>累    计</t>
  </si>
  <si>
    <t>一、收入</t>
  </si>
  <si>
    <t xml:space="preserve">     其中：  捐赠收入</t>
  </si>
  <si>
    <t xml:space="preserve">            会费收入</t>
  </si>
  <si>
    <t>专款收入</t>
  </si>
  <si>
    <t xml:space="preserve">            提供服务收入</t>
  </si>
  <si>
    <t xml:space="preserve">            商品销售收入</t>
  </si>
  <si>
    <t xml:space="preserve">            政府补助收入</t>
  </si>
  <si>
    <t xml:space="preserve">            投资收益</t>
  </si>
  <si>
    <t xml:space="preserve">            其他收入</t>
  </si>
  <si>
    <t xml:space="preserve">            收入合计</t>
  </si>
  <si>
    <t>二、费用</t>
  </si>
  <si>
    <r>
      <rPr>
        <sz val="12"/>
        <rFont val="Times New Roman"/>
        <charset val="0"/>
      </rPr>
      <t xml:space="preserve">       (</t>
    </r>
    <r>
      <rPr>
        <sz val="12"/>
        <rFont val="宋体"/>
        <charset val="134"/>
      </rPr>
      <t>一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、业务活动成本</t>
    </r>
  </si>
  <si>
    <t>乐施会三期</t>
  </si>
  <si>
    <t>腾讯众筹-绽放公益之花</t>
  </si>
  <si>
    <t>草根计划二期</t>
  </si>
  <si>
    <t>银杏计划</t>
  </si>
  <si>
    <t>临泉培训</t>
  </si>
  <si>
    <t>好公益平台</t>
  </si>
  <si>
    <t>寻找公益组织</t>
  </si>
  <si>
    <t>乐阅馆</t>
  </si>
  <si>
    <t>益和工作坊</t>
  </si>
  <si>
    <t>正荣2018-禾众筹</t>
  </si>
  <si>
    <t>爱扑满</t>
  </si>
  <si>
    <t xml:space="preserve">  反家暴救助项目</t>
  </si>
  <si>
    <t>村小培训项目</t>
  </si>
  <si>
    <t>古井大学生项目</t>
  </si>
  <si>
    <t>乐施会基层组织项目</t>
  </si>
  <si>
    <t>淮北项目</t>
  </si>
  <si>
    <t>和平台</t>
  </si>
  <si>
    <r>
      <rPr>
        <sz val="12"/>
        <rFont val="Times New Roman"/>
        <charset val="0"/>
      </rPr>
      <t xml:space="preserve">               (</t>
    </r>
    <r>
      <rPr>
        <sz val="12"/>
        <rFont val="宋体"/>
        <charset val="134"/>
      </rPr>
      <t>二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、管理费用</t>
    </r>
  </si>
  <si>
    <r>
      <rPr>
        <sz val="12"/>
        <rFont val="Times New Roman"/>
        <charset val="0"/>
      </rPr>
      <t xml:space="preserve">               (</t>
    </r>
    <r>
      <rPr>
        <sz val="12"/>
        <rFont val="宋体"/>
        <charset val="134"/>
      </rPr>
      <t>三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、筹资费用</t>
    </r>
  </si>
  <si>
    <r>
      <rPr>
        <sz val="12"/>
        <rFont val="Times New Roman"/>
        <charset val="0"/>
      </rPr>
      <t xml:space="preserve">               (</t>
    </r>
    <r>
      <rPr>
        <sz val="12"/>
        <rFont val="宋体"/>
        <charset val="134"/>
      </rPr>
      <t>四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、其他费用</t>
    </r>
  </si>
  <si>
    <t/>
  </si>
  <si>
    <t xml:space="preserve">             费用合计</t>
  </si>
  <si>
    <t>三、限定性净资产转为非限定性净资产</t>
  </si>
  <si>
    <t>四、净资产变动额（若为净资产变动减少，以“—”号填列</t>
  </si>
  <si>
    <t>制表：       2018 年12月31日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</si>
</sst>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7" formatCode="&quot;￥&quot;#,##0.00;&quot;￥&quot;\-#,##0.00"/>
    <numFmt numFmtId="177" formatCode="0.00_ "/>
    <numFmt numFmtId="178" formatCode="#,##0.00_);[Red]\(#,##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name val="Times New Roman"/>
      <charset val="0"/>
    </font>
    <font>
      <sz val="10"/>
      <name val="MS Sans Serif"/>
      <charset val="0"/>
    </font>
    <font>
      <b/>
      <sz val="16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57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/>
    <xf numFmtId="176" fontId="1" fillId="0" borderId="5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76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76" fontId="1" fillId="0" borderId="3" xfId="0" applyNumberFormat="1" applyFont="1" applyFill="1" applyBorder="1" applyAlignment="1">
      <alignment horizontal="center"/>
    </xf>
    <xf numFmtId="176" fontId="1" fillId="0" borderId="10" xfId="0" applyNumberFormat="1" applyFont="1" applyFill="1" applyBorder="1" applyAlignment="1">
      <alignment horizontal="center"/>
    </xf>
    <xf numFmtId="176" fontId="1" fillId="0" borderId="8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176" fontId="1" fillId="0" borderId="11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3" fillId="0" borderId="13" xfId="0" applyFont="1" applyFill="1" applyBorder="1" applyAlignment="1"/>
    <xf numFmtId="0" fontId="1" fillId="0" borderId="10" xfId="0" applyFont="1" applyFill="1" applyBorder="1" applyAlignment="1"/>
    <xf numFmtId="0" fontId="3" fillId="0" borderId="9" xfId="0" applyFont="1" applyFill="1" applyBorder="1" applyAlignment="1"/>
    <xf numFmtId="176" fontId="1" fillId="0" borderId="6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176" fontId="1" fillId="0" borderId="5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/>
    <xf numFmtId="31" fontId="1" fillId="0" borderId="14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7" fontId="4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31" fontId="7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176" fontId="6" fillId="0" borderId="10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/>
    </xf>
    <xf numFmtId="177" fontId="9" fillId="0" borderId="10" xfId="0" applyNumberFormat="1" applyFont="1" applyFill="1" applyBorder="1" applyAlignment="1">
      <alignment horizontal="left" vertical="center" indent="1"/>
    </xf>
    <xf numFmtId="0" fontId="9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/>
    <xf numFmtId="0" fontId="9" fillId="0" borderId="10" xfId="0" applyFont="1" applyFill="1" applyBorder="1" applyAlignment="1">
      <alignment horizontal="left" vertical="center" wrapText="1" indent="1"/>
    </xf>
    <xf numFmtId="177" fontId="9" fillId="0" borderId="10" xfId="0" applyNumberFormat="1" applyFont="1" applyFill="1" applyBorder="1" applyAlignment="1">
      <alignment horizontal="left" vertical="center" wrapText="1" indent="1"/>
    </xf>
    <xf numFmtId="0" fontId="9" fillId="0" borderId="10" xfId="0" applyFont="1" applyFill="1" applyBorder="1" applyAlignment="1">
      <alignment horizontal="left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left" vertical="center"/>
    </xf>
    <xf numFmtId="178" fontId="6" fillId="0" borderId="10" xfId="0" applyNumberFormat="1" applyFont="1" applyFill="1" applyBorder="1" applyAlignment="1">
      <alignment horizontal="right" vertical="top" wrapText="1"/>
    </xf>
    <xf numFmtId="176" fontId="6" fillId="0" borderId="10" xfId="0" applyNumberFormat="1" applyFont="1" applyFill="1" applyBorder="1" applyAlignment="1">
      <alignment horizontal="center" vertical="top" wrapText="1"/>
    </xf>
    <xf numFmtId="178" fontId="6" fillId="0" borderId="10" xfId="0" applyNumberFormat="1" applyFont="1" applyFill="1" applyBorder="1" applyAlignment="1"/>
    <xf numFmtId="177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vertical="top" wrapText="1"/>
    </xf>
    <xf numFmtId="0" fontId="9" fillId="0" borderId="10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/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/>
    <xf numFmtId="176" fontId="1" fillId="0" borderId="5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J21" sqref="J21"/>
    </sheetView>
  </sheetViews>
  <sheetFormatPr defaultColWidth="9" defaultRowHeight="15.95" customHeight="1" outlineLevelCol="7"/>
  <cols>
    <col min="1" max="1" width="15.625" style="2" customWidth="1"/>
    <col min="2" max="2" width="6.375" style="2" customWidth="1"/>
    <col min="3" max="3" width="11.875" style="2" customWidth="1"/>
    <col min="4" max="4" width="10.75" style="2" customWidth="1"/>
    <col min="5" max="5" width="16.875" style="2" customWidth="1"/>
    <col min="6" max="6" width="5" style="2" customWidth="1"/>
    <col min="7" max="8" width="11.625" style="2" customWidth="1"/>
    <col min="9" max="9" width="11.5" style="2"/>
    <col min="10" max="10" width="9.375" style="2"/>
    <col min="11" max="11" width="12.25" style="2" customWidth="1"/>
    <col min="12" max="16384" width="9" style="2"/>
  </cols>
  <sheetData>
    <row r="1" ht="27" customHeight="1" spans="1:8">
      <c r="A1" s="40" t="s">
        <v>0</v>
      </c>
      <c r="B1" s="40"/>
      <c r="C1" s="40"/>
      <c r="D1" s="40"/>
      <c r="E1" s="40"/>
      <c r="F1" s="40"/>
      <c r="G1" s="40"/>
      <c r="H1" s="40"/>
    </row>
    <row r="2" customHeight="1" spans="1:8">
      <c r="A2" s="40"/>
      <c r="B2" s="40"/>
      <c r="C2" s="40"/>
      <c r="D2" s="40"/>
      <c r="E2" s="40"/>
      <c r="F2" s="40"/>
      <c r="G2" s="40"/>
      <c r="H2" s="40"/>
    </row>
    <row r="3" ht="15.75" customHeight="1" spans="1:8">
      <c r="A3" s="41" t="s">
        <v>1</v>
      </c>
      <c r="B3" s="41"/>
      <c r="C3" s="41"/>
      <c r="D3" s="42">
        <v>43465</v>
      </c>
      <c r="E3" s="42"/>
      <c r="F3" s="43"/>
      <c r="G3" s="44" t="s">
        <v>2</v>
      </c>
      <c r="H3" s="44"/>
    </row>
    <row r="4" ht="36" hidden="1" customHeight="1" spans="1:8">
      <c r="A4" s="45" t="s">
        <v>3</v>
      </c>
      <c r="B4" s="45"/>
      <c r="C4" s="46">
        <v>38442</v>
      </c>
      <c r="D4" s="46"/>
      <c r="E4" s="46"/>
      <c r="F4" s="46"/>
      <c r="G4" s="47" t="s">
        <v>2</v>
      </c>
      <c r="H4" s="47"/>
    </row>
    <row r="5" customHeight="1" spans="1:8">
      <c r="A5" s="48" t="s">
        <v>4</v>
      </c>
      <c r="B5" s="48" t="s">
        <v>5</v>
      </c>
      <c r="C5" s="48" t="s">
        <v>6</v>
      </c>
      <c r="D5" s="48" t="s">
        <v>7</v>
      </c>
      <c r="E5" s="48" t="s">
        <v>8</v>
      </c>
      <c r="F5" s="48" t="s">
        <v>5</v>
      </c>
      <c r="G5" s="48" t="s">
        <v>6</v>
      </c>
      <c r="H5" s="48" t="s">
        <v>7</v>
      </c>
    </row>
    <row r="6" customHeight="1" spans="1:8">
      <c r="A6" s="49" t="s">
        <v>9</v>
      </c>
      <c r="B6" s="48"/>
      <c r="C6" s="50"/>
      <c r="D6" s="27"/>
      <c r="E6" s="51" t="s">
        <v>10</v>
      </c>
      <c r="F6" s="52"/>
      <c r="G6" s="53"/>
      <c r="H6" s="27"/>
    </row>
    <row r="7" customHeight="1" spans="1:8">
      <c r="A7" s="54" t="s">
        <v>11</v>
      </c>
      <c r="B7" s="55">
        <v>1</v>
      </c>
      <c r="C7" s="56">
        <v>96894.66</v>
      </c>
      <c r="D7" s="56">
        <v>57412.27</v>
      </c>
      <c r="E7" s="57" t="s">
        <v>12</v>
      </c>
      <c r="F7" s="58">
        <v>22</v>
      </c>
      <c r="G7" s="59"/>
      <c r="H7" s="27"/>
    </row>
    <row r="8" customHeight="1" spans="1:8">
      <c r="A8" s="54" t="s">
        <v>13</v>
      </c>
      <c r="B8" s="55">
        <v>2</v>
      </c>
      <c r="C8" s="56"/>
      <c r="D8" s="60"/>
      <c r="E8" s="57" t="s">
        <v>14</v>
      </c>
      <c r="F8" s="58">
        <v>23</v>
      </c>
      <c r="G8" s="59"/>
      <c r="H8" s="27"/>
    </row>
    <row r="9" customHeight="1" spans="1:8">
      <c r="A9" s="54" t="s">
        <v>15</v>
      </c>
      <c r="B9" s="55">
        <v>3</v>
      </c>
      <c r="C9" s="56">
        <v>10512.29</v>
      </c>
      <c r="D9" s="56">
        <v>35043.76</v>
      </c>
      <c r="E9" s="57" t="s">
        <v>16</v>
      </c>
      <c r="F9" s="58">
        <v>24</v>
      </c>
      <c r="G9" s="59"/>
      <c r="H9" s="27"/>
    </row>
    <row r="10" customHeight="1" spans="1:8">
      <c r="A10" s="54" t="s">
        <v>17</v>
      </c>
      <c r="B10" s="55">
        <v>4</v>
      </c>
      <c r="C10" s="56"/>
      <c r="D10" s="60"/>
      <c r="E10" s="57" t="s">
        <v>18</v>
      </c>
      <c r="F10" s="58">
        <v>25</v>
      </c>
      <c r="G10" s="56">
        <v>3284.68</v>
      </c>
      <c r="H10" s="56">
        <v>3349</v>
      </c>
    </row>
    <row r="11" customHeight="1" spans="1:8">
      <c r="A11" s="54" t="s">
        <v>19</v>
      </c>
      <c r="B11" s="55">
        <v>5</v>
      </c>
      <c r="C11" s="56"/>
      <c r="D11" s="60"/>
      <c r="E11" s="57" t="s">
        <v>20</v>
      </c>
      <c r="F11" s="58">
        <v>26</v>
      </c>
      <c r="G11" s="56">
        <v>99</v>
      </c>
      <c r="H11" s="56">
        <v>1100</v>
      </c>
    </row>
    <row r="12" customHeight="1" spans="1:8">
      <c r="A12" s="54" t="s">
        <v>21</v>
      </c>
      <c r="B12" s="55">
        <v>6</v>
      </c>
      <c r="C12" s="56"/>
      <c r="D12" s="60"/>
      <c r="E12" s="57" t="s">
        <v>22</v>
      </c>
      <c r="F12" s="58">
        <v>27</v>
      </c>
      <c r="G12" s="59"/>
      <c r="H12" s="60"/>
    </row>
    <row r="13" ht="23.25" customHeight="1" spans="1:8">
      <c r="A13" s="61" t="s">
        <v>23</v>
      </c>
      <c r="B13" s="55">
        <v>7</v>
      </c>
      <c r="C13" s="56"/>
      <c r="D13" s="60"/>
      <c r="E13" s="57" t="s">
        <v>24</v>
      </c>
      <c r="F13" s="58">
        <v>28</v>
      </c>
      <c r="G13" s="59"/>
      <c r="H13" s="60"/>
    </row>
    <row r="14" ht="23.25" customHeight="1" spans="1:8">
      <c r="A14" s="54" t="s">
        <v>25</v>
      </c>
      <c r="B14" s="55">
        <v>8</v>
      </c>
      <c r="C14" s="19"/>
      <c r="D14" s="60"/>
      <c r="E14" s="62" t="s">
        <v>26</v>
      </c>
      <c r="F14" s="58">
        <v>29</v>
      </c>
      <c r="G14" s="59"/>
      <c r="H14" s="60"/>
    </row>
    <row r="15" customHeight="1" spans="1:8">
      <c r="A15" s="54" t="s">
        <v>27</v>
      </c>
      <c r="B15" s="55">
        <v>9</v>
      </c>
      <c r="C15" s="56">
        <f>SUM(C7:C13)</f>
        <v>107406.95</v>
      </c>
      <c r="D15" s="56">
        <f>SUM(D7:D14)</f>
        <v>92456.03</v>
      </c>
      <c r="E15" s="57" t="s">
        <v>28</v>
      </c>
      <c r="F15" s="58">
        <v>30</v>
      </c>
      <c r="G15" s="27"/>
      <c r="H15" s="60"/>
    </row>
    <row r="16" customHeight="1" spans="1:8">
      <c r="A16" s="55"/>
      <c r="B16" s="55"/>
      <c r="C16" s="56"/>
      <c r="D16" s="60"/>
      <c r="E16" s="57" t="s">
        <v>29</v>
      </c>
      <c r="F16" s="58">
        <v>31</v>
      </c>
      <c r="G16" s="56">
        <f>SUM(G7:G14)</f>
        <v>3383.68</v>
      </c>
      <c r="H16" s="56">
        <f>SUM(H10:H15)</f>
        <v>4449</v>
      </c>
    </row>
    <row r="17" customHeight="1" spans="1:8">
      <c r="A17" s="63" t="s">
        <v>30</v>
      </c>
      <c r="B17" s="55"/>
      <c r="C17" s="56"/>
      <c r="D17" s="60"/>
      <c r="E17" s="64"/>
      <c r="F17" s="58"/>
      <c r="G17" s="56"/>
      <c r="H17" s="56"/>
    </row>
    <row r="18" customHeight="1" spans="1:8">
      <c r="A18" s="54" t="s">
        <v>31</v>
      </c>
      <c r="B18" s="55">
        <v>10</v>
      </c>
      <c r="C18" s="56"/>
      <c r="D18" s="60"/>
      <c r="E18" s="65" t="s">
        <v>32</v>
      </c>
      <c r="F18" s="58"/>
      <c r="G18" s="66"/>
      <c r="H18" s="60"/>
    </row>
    <row r="19" customHeight="1" spans="1:8">
      <c r="A19" s="54" t="s">
        <v>33</v>
      </c>
      <c r="B19" s="55">
        <v>11</v>
      </c>
      <c r="C19" s="67"/>
      <c r="D19" s="60"/>
      <c r="E19" s="57" t="s">
        <v>34</v>
      </c>
      <c r="F19" s="58">
        <v>32</v>
      </c>
      <c r="G19" s="66"/>
      <c r="H19" s="60"/>
    </row>
    <row r="20" customHeight="1" spans="1:8">
      <c r="A20" s="54" t="s">
        <v>35</v>
      </c>
      <c r="B20" s="55">
        <v>12</v>
      </c>
      <c r="C20" s="67"/>
      <c r="D20" s="60"/>
      <c r="E20" s="57" t="s">
        <v>36</v>
      </c>
      <c r="F20" s="58">
        <v>33</v>
      </c>
      <c r="G20" s="66"/>
      <c r="H20" s="60"/>
    </row>
    <row r="21" customHeight="1" spans="1:8">
      <c r="A21" s="55"/>
      <c r="B21" s="55"/>
      <c r="C21" s="67"/>
      <c r="D21" s="60"/>
      <c r="E21" s="57" t="s">
        <v>37</v>
      </c>
      <c r="F21" s="58">
        <v>34</v>
      </c>
      <c r="G21" s="66"/>
      <c r="H21" s="60"/>
    </row>
    <row r="22" customHeight="1" spans="1:8">
      <c r="A22" s="63" t="s">
        <v>38</v>
      </c>
      <c r="B22" s="55"/>
      <c r="C22" s="67"/>
      <c r="D22" s="60"/>
      <c r="E22" s="57" t="s">
        <v>39</v>
      </c>
      <c r="F22" s="58">
        <v>35</v>
      </c>
      <c r="G22" s="68"/>
      <c r="H22" s="60"/>
    </row>
    <row r="23" customHeight="1" spans="1:8">
      <c r="A23" s="54" t="s">
        <v>40</v>
      </c>
      <c r="B23" s="55">
        <v>13</v>
      </c>
      <c r="C23" s="56">
        <v>9930</v>
      </c>
      <c r="D23" s="56">
        <v>9930</v>
      </c>
      <c r="E23" s="69" t="s">
        <v>41</v>
      </c>
      <c r="F23" s="58"/>
      <c r="G23" s="68"/>
      <c r="H23" s="60"/>
    </row>
    <row r="24" customHeight="1" spans="1:8">
      <c r="A24" s="54" t="s">
        <v>42</v>
      </c>
      <c r="B24" s="55">
        <v>14</v>
      </c>
      <c r="C24" s="56">
        <v>5775.83</v>
      </c>
      <c r="D24" s="56">
        <v>7216.1</v>
      </c>
      <c r="E24" s="65" t="s">
        <v>43</v>
      </c>
      <c r="F24" s="58"/>
      <c r="G24" s="68"/>
      <c r="H24" s="60"/>
    </row>
    <row r="25" customHeight="1" spans="1:8">
      <c r="A25" s="54" t="s">
        <v>44</v>
      </c>
      <c r="B25" s="55">
        <v>15</v>
      </c>
      <c r="C25" s="56">
        <f>C23-C24</f>
        <v>4154.17</v>
      </c>
      <c r="D25" s="56">
        <f>D23-D24</f>
        <v>2713.9</v>
      </c>
      <c r="E25" s="57" t="s">
        <v>45</v>
      </c>
      <c r="F25" s="70">
        <v>36</v>
      </c>
      <c r="G25" s="68"/>
      <c r="H25" s="60"/>
    </row>
    <row r="26" customHeight="1" spans="1:8">
      <c r="A26" s="54" t="s">
        <v>46</v>
      </c>
      <c r="B26" s="55">
        <v>16</v>
      </c>
      <c r="C26" s="56"/>
      <c r="D26" s="60"/>
      <c r="E26" s="57" t="s">
        <v>47</v>
      </c>
      <c r="F26" s="58">
        <v>37</v>
      </c>
      <c r="G26" s="56">
        <f>SUM(G16+G25)</f>
        <v>3383.68</v>
      </c>
      <c r="H26" s="56">
        <f>SUM(H16+H25)</f>
        <v>4449</v>
      </c>
    </row>
    <row r="27" customHeight="1" spans="1:8">
      <c r="A27" s="54" t="s">
        <v>48</v>
      </c>
      <c r="B27" s="55">
        <v>17</v>
      </c>
      <c r="C27" s="56"/>
      <c r="D27" s="60"/>
      <c r="E27" s="64"/>
      <c r="F27" s="58"/>
      <c r="G27" s="68"/>
      <c r="H27" s="60"/>
    </row>
    <row r="28" customHeight="1" spans="1:8">
      <c r="A28" s="54" t="s">
        <v>49</v>
      </c>
      <c r="B28" s="55">
        <v>18</v>
      </c>
      <c r="C28" s="56">
        <f>SUM(C23-C24)</f>
        <v>4154.17</v>
      </c>
      <c r="D28" s="56">
        <f>D23-D24</f>
        <v>2713.9</v>
      </c>
      <c r="E28" s="64"/>
      <c r="F28" s="58"/>
      <c r="G28" s="68"/>
      <c r="H28" s="60"/>
    </row>
    <row r="29" customHeight="1" spans="1:8">
      <c r="A29" s="71" t="s">
        <v>41</v>
      </c>
      <c r="B29" s="71"/>
      <c r="C29" s="67"/>
      <c r="D29" s="56"/>
      <c r="E29" s="65" t="s">
        <v>50</v>
      </c>
      <c r="F29" s="58"/>
      <c r="G29" s="68"/>
      <c r="H29" s="60"/>
    </row>
    <row r="30" customHeight="1" spans="1:8">
      <c r="A30" s="63" t="s">
        <v>51</v>
      </c>
      <c r="B30" s="55"/>
      <c r="C30" s="72"/>
      <c r="D30" s="56"/>
      <c r="E30" s="57" t="s">
        <v>52</v>
      </c>
      <c r="F30" s="73">
        <v>38</v>
      </c>
      <c r="G30" s="56">
        <v>-318669.64</v>
      </c>
      <c r="H30" s="56">
        <v>-8140.37</v>
      </c>
    </row>
    <row r="31" customHeight="1" spans="1:8">
      <c r="A31" s="54" t="s">
        <v>53</v>
      </c>
      <c r="B31" s="55">
        <v>19</v>
      </c>
      <c r="C31" s="72"/>
      <c r="D31" s="60"/>
      <c r="E31" s="57" t="s">
        <v>54</v>
      </c>
      <c r="F31" s="58">
        <v>39</v>
      </c>
      <c r="G31" s="56">
        <v>426847.08</v>
      </c>
      <c r="H31" s="56">
        <v>98861.3</v>
      </c>
    </row>
    <row r="32" customHeight="1" spans="1:8">
      <c r="A32" s="55"/>
      <c r="B32" s="55"/>
      <c r="C32" s="72"/>
      <c r="D32" s="60"/>
      <c r="E32" s="57" t="s">
        <v>55</v>
      </c>
      <c r="F32" s="58">
        <v>40</v>
      </c>
      <c r="G32" s="56">
        <f>G30+G31</f>
        <v>108177.44</v>
      </c>
      <c r="H32" s="56">
        <f>SUM(H30:H31)</f>
        <v>90720.93</v>
      </c>
    </row>
    <row r="33" customHeight="1" spans="1:8">
      <c r="A33" s="63" t="s">
        <v>56</v>
      </c>
      <c r="B33" s="55"/>
      <c r="C33" s="72"/>
      <c r="D33" s="60"/>
      <c r="E33" s="64"/>
      <c r="F33" s="58"/>
      <c r="G33" s="68"/>
      <c r="H33" s="60"/>
    </row>
    <row r="34" customHeight="1" spans="1:8">
      <c r="A34" s="54" t="s">
        <v>57</v>
      </c>
      <c r="B34" s="55">
        <v>20</v>
      </c>
      <c r="C34" s="72"/>
      <c r="D34" s="60"/>
      <c r="E34" s="64"/>
      <c r="F34" s="58"/>
      <c r="G34" s="68"/>
      <c r="H34" s="60"/>
    </row>
    <row r="35" customHeight="1" spans="1:8">
      <c r="A35" s="48"/>
      <c r="B35" s="48"/>
      <c r="C35" s="72"/>
      <c r="D35" s="60"/>
      <c r="E35" s="74"/>
      <c r="F35" s="52"/>
      <c r="G35" s="68"/>
      <c r="H35" s="60"/>
    </row>
    <row r="36" customHeight="1" spans="1:8">
      <c r="A36" s="48" t="s">
        <v>58</v>
      </c>
      <c r="B36" s="48">
        <v>21</v>
      </c>
      <c r="C36" s="75">
        <f>SUM(C15+C28)</f>
        <v>111561.12</v>
      </c>
      <c r="D36" s="75">
        <f>D15+D28</f>
        <v>95169.93</v>
      </c>
      <c r="E36" s="74" t="s">
        <v>59</v>
      </c>
      <c r="F36" s="58">
        <v>41</v>
      </c>
      <c r="G36" s="68">
        <f>SUM(G26+G32)</f>
        <v>111561.12</v>
      </c>
      <c r="H36" s="75">
        <f>H32+H16</f>
        <v>95169.93</v>
      </c>
    </row>
    <row r="37" customHeight="1" spans="1:8">
      <c r="A37" s="76" t="s">
        <v>60</v>
      </c>
      <c r="B37" s="76"/>
      <c r="C37" s="77"/>
      <c r="D37" s="77"/>
      <c r="E37" s="77" t="s">
        <v>61</v>
      </c>
      <c r="F37" s="77"/>
      <c r="G37" s="76" t="s">
        <v>62</v>
      </c>
      <c r="H37" s="76"/>
    </row>
    <row r="38" customHeight="1" spans="3:6">
      <c r="C38" s="78"/>
      <c r="D38" s="78"/>
      <c r="E38" s="78"/>
      <c r="F38" s="78"/>
    </row>
    <row r="39" customHeight="1" spans="3:6">
      <c r="C39" s="78"/>
      <c r="D39" s="78"/>
      <c r="E39" s="78"/>
      <c r="F39" s="78"/>
    </row>
    <row r="40" customHeight="1" spans="3:6">
      <c r="C40" s="78"/>
      <c r="D40" s="78"/>
      <c r="E40" s="78"/>
      <c r="F40" s="78"/>
    </row>
    <row r="41" customHeight="1" spans="3:6">
      <c r="C41" s="78"/>
      <c r="D41" s="78"/>
      <c r="E41" s="78"/>
      <c r="F41" s="78"/>
    </row>
    <row r="42" customHeight="1" spans="3:6">
      <c r="C42" s="78"/>
      <c r="D42" s="78"/>
      <c r="E42" s="78"/>
      <c r="F42" s="78"/>
    </row>
    <row r="43" customHeight="1" spans="3:6">
      <c r="C43" s="78"/>
      <c r="D43" s="78"/>
      <c r="E43" s="78"/>
      <c r="F43" s="78"/>
    </row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Height="1" spans="3:6">
      <c r="C54" s="78"/>
      <c r="D54" s="78"/>
      <c r="E54" s="78"/>
      <c r="F54" s="78"/>
    </row>
    <row r="55" customHeight="1" spans="3:6">
      <c r="C55" s="78"/>
      <c r="D55" s="78"/>
      <c r="E55" s="78"/>
      <c r="F55" s="78"/>
    </row>
    <row r="56" customHeight="1" spans="3:6">
      <c r="C56" s="78"/>
      <c r="D56" s="78"/>
      <c r="E56" s="78"/>
      <c r="F56" s="78"/>
    </row>
    <row r="57" customHeight="1" spans="3:6">
      <c r="C57" s="78"/>
      <c r="D57" s="78"/>
      <c r="E57" s="78"/>
      <c r="F57" s="78"/>
    </row>
    <row r="58" customHeight="1" spans="3:6">
      <c r="C58" s="78"/>
      <c r="D58" s="78"/>
      <c r="E58" s="78"/>
      <c r="F58" s="78"/>
    </row>
    <row r="59" customHeight="1" spans="3:6">
      <c r="C59" s="78"/>
      <c r="D59" s="78"/>
      <c r="E59" s="78"/>
      <c r="F59" s="78"/>
    </row>
    <row r="60" customHeight="1" spans="3:6">
      <c r="C60" s="78"/>
      <c r="D60" s="78"/>
      <c r="E60" s="78"/>
      <c r="F60" s="78"/>
    </row>
    <row r="61" customHeight="1" spans="3:6">
      <c r="C61" s="78"/>
      <c r="D61" s="78"/>
      <c r="E61" s="78"/>
      <c r="F61" s="78"/>
    </row>
    <row r="62" customHeight="1" spans="3:6">
      <c r="C62" s="78"/>
      <c r="D62" s="78"/>
      <c r="E62" s="78"/>
      <c r="F62" s="78"/>
    </row>
    <row r="63" customHeight="1" spans="3:6">
      <c r="C63" s="78"/>
      <c r="D63" s="78"/>
      <c r="E63" s="78"/>
      <c r="F63" s="78"/>
    </row>
    <row r="64" customHeight="1" spans="3:6">
      <c r="C64" s="78"/>
      <c r="D64" s="78"/>
      <c r="E64" s="78"/>
      <c r="F64" s="78"/>
    </row>
    <row r="65" customHeight="1" spans="3:6">
      <c r="C65" s="78"/>
      <c r="D65" s="78"/>
      <c r="E65" s="78"/>
      <c r="F65" s="78"/>
    </row>
    <row r="66" customHeight="1" spans="3:6">
      <c r="C66" s="78"/>
      <c r="D66" s="78"/>
      <c r="E66" s="78"/>
      <c r="F66" s="78"/>
    </row>
    <row r="67" customHeight="1" spans="3:6">
      <c r="C67" s="78"/>
      <c r="D67" s="78"/>
      <c r="E67" s="78"/>
      <c r="F67" s="78"/>
    </row>
    <row r="68" customHeight="1" spans="3:6">
      <c r="C68" s="78"/>
      <c r="D68" s="78"/>
      <c r="E68" s="78"/>
      <c r="F68" s="78"/>
    </row>
    <row r="69" customHeight="1" spans="3:6">
      <c r="C69" s="78"/>
      <c r="D69" s="78"/>
      <c r="E69" s="78"/>
      <c r="F69" s="78"/>
    </row>
  </sheetData>
  <mergeCells count="7">
    <mergeCell ref="A1:H1"/>
    <mergeCell ref="A3:C3"/>
    <mergeCell ref="D3:E3"/>
    <mergeCell ref="G3:H3"/>
    <mergeCell ref="C4:E4"/>
    <mergeCell ref="G4:H4"/>
    <mergeCell ref="G37:H37"/>
  </mergeCells>
  <pageMargins left="0.429166666666667" right="0.238888888888889" top="0.979166666666667" bottom="0.979166666666667" header="0.509027777777778" footer="0.509027777777778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F47" sqref="F47"/>
    </sheetView>
  </sheetViews>
  <sheetFormatPr defaultColWidth="9" defaultRowHeight="14.25"/>
  <cols>
    <col min="1" max="1" width="36.2" style="2" customWidth="1"/>
    <col min="2" max="2" width="6.875" style="3" customWidth="1"/>
    <col min="3" max="3" width="11.625" style="2" customWidth="1"/>
    <col min="4" max="4" width="13.125" style="2" customWidth="1"/>
    <col min="5" max="5" width="14.5" style="3" customWidth="1"/>
    <col min="6" max="6" width="13.75" style="2" customWidth="1"/>
    <col min="7" max="7" width="14.25" style="2" customWidth="1"/>
    <col min="8" max="8" width="16.125" style="2" customWidth="1"/>
    <col min="9" max="9" width="13.875" style="2" customWidth="1"/>
    <col min="10" max="10" width="13.5" style="2" customWidth="1"/>
    <col min="11" max="11" width="10.125" style="2"/>
    <col min="12" max="16384" width="9" style="2"/>
  </cols>
  <sheetData>
    <row r="1" ht="19.5" customHeight="1" spans="1:8">
      <c r="A1" s="4" t="s">
        <v>63</v>
      </c>
      <c r="B1" s="4"/>
      <c r="C1" s="4"/>
      <c r="D1" s="4"/>
      <c r="E1" s="4"/>
      <c r="F1" s="4"/>
      <c r="G1" s="4"/>
      <c r="H1" s="4"/>
    </row>
    <row r="2" spans="1:8">
      <c r="A2" s="5" t="s">
        <v>64</v>
      </c>
      <c r="B2" s="5"/>
      <c r="C2" s="6" t="s">
        <v>65</v>
      </c>
      <c r="D2" s="6"/>
      <c r="E2" s="6"/>
      <c r="F2" s="6"/>
      <c r="G2" s="7" t="s">
        <v>2</v>
      </c>
      <c r="H2" s="7"/>
    </row>
    <row r="3" spans="1:8">
      <c r="A3" s="8" t="s">
        <v>66</v>
      </c>
      <c r="B3" s="9" t="s">
        <v>5</v>
      </c>
      <c r="C3" s="10" t="s">
        <v>67</v>
      </c>
      <c r="D3" s="10"/>
      <c r="E3" s="10"/>
      <c r="F3" s="10" t="s">
        <v>68</v>
      </c>
      <c r="G3" s="11"/>
      <c r="H3" s="11"/>
    </row>
    <row r="4" ht="18" customHeight="1" spans="1:8">
      <c r="A4" s="12"/>
      <c r="B4" s="11"/>
      <c r="C4" s="13" t="s">
        <v>69</v>
      </c>
      <c r="D4" s="10" t="s">
        <v>70</v>
      </c>
      <c r="E4" s="10" t="s">
        <v>71</v>
      </c>
      <c r="F4" s="10" t="s">
        <v>69</v>
      </c>
      <c r="G4" s="10" t="s">
        <v>70</v>
      </c>
      <c r="H4" s="10" t="s">
        <v>72</v>
      </c>
    </row>
    <row r="5" ht="18" customHeight="1" spans="1:8">
      <c r="A5" s="14" t="s">
        <v>73</v>
      </c>
      <c r="B5" s="10"/>
      <c r="C5" s="15"/>
      <c r="D5" s="15"/>
      <c r="E5" s="15"/>
      <c r="F5" s="15"/>
      <c r="G5" s="15"/>
      <c r="H5" s="15"/>
    </row>
    <row r="6" ht="18" customHeight="1" spans="1:8">
      <c r="A6" s="14" t="s">
        <v>74</v>
      </c>
      <c r="B6" s="10">
        <v>1</v>
      </c>
      <c r="C6" s="15">
        <v>739</v>
      </c>
      <c r="D6" s="15"/>
      <c r="E6" s="15">
        <f>SUM(C6+D6)</f>
        <v>739</v>
      </c>
      <c r="F6" s="15">
        <f>86927.15+120000+739</f>
        <v>207666.15</v>
      </c>
      <c r="G6" s="15"/>
      <c r="H6" s="15">
        <f>SUM(F6+G6)</f>
        <v>207666.15</v>
      </c>
    </row>
    <row r="7" ht="18" customHeight="1" spans="1:8">
      <c r="A7" s="14" t="s">
        <v>75</v>
      </c>
      <c r="B7" s="10">
        <v>2</v>
      </c>
      <c r="C7" s="15"/>
      <c r="D7" s="15"/>
      <c r="E7" s="15">
        <f t="shared" ref="E7:E14" si="0">SUM(C7+D7)</f>
        <v>0</v>
      </c>
      <c r="F7" s="15"/>
      <c r="G7" s="15"/>
      <c r="H7" s="15">
        <f t="shared" ref="H6:H14" si="1">SUM(F7+G7)</f>
        <v>0</v>
      </c>
    </row>
    <row r="8" ht="18" customHeight="1" spans="1:8">
      <c r="A8" s="16" t="s">
        <v>76</v>
      </c>
      <c r="B8" s="10">
        <v>3</v>
      </c>
      <c r="C8" s="15"/>
      <c r="D8" s="15">
        <v>140000</v>
      </c>
      <c r="E8" s="15">
        <f t="shared" si="0"/>
        <v>140000</v>
      </c>
      <c r="F8" s="15"/>
      <c r="G8" s="15">
        <f>324346.87+9692.9+140000</f>
        <v>474039.77</v>
      </c>
      <c r="H8" s="15">
        <f t="shared" si="1"/>
        <v>474039.77</v>
      </c>
    </row>
    <row r="9" ht="18" customHeight="1" spans="1:8">
      <c r="A9" s="14" t="s">
        <v>77</v>
      </c>
      <c r="B9" s="10">
        <v>4</v>
      </c>
      <c r="C9" s="15"/>
      <c r="D9" s="15"/>
      <c r="E9" s="15">
        <f t="shared" si="0"/>
        <v>0</v>
      </c>
      <c r="F9" s="15"/>
      <c r="G9" s="15"/>
      <c r="H9" s="15">
        <f t="shared" si="1"/>
        <v>0</v>
      </c>
    </row>
    <row r="10" ht="18" customHeight="1" spans="1:8">
      <c r="A10" s="14" t="s">
        <v>78</v>
      </c>
      <c r="B10" s="10">
        <v>5</v>
      </c>
      <c r="C10" s="15"/>
      <c r="D10" s="15"/>
      <c r="E10" s="15">
        <f t="shared" si="0"/>
        <v>0</v>
      </c>
      <c r="F10" s="15"/>
      <c r="G10" s="15"/>
      <c r="H10" s="15">
        <f t="shared" si="1"/>
        <v>0</v>
      </c>
    </row>
    <row r="11" ht="18" customHeight="1" spans="1:8">
      <c r="A11" s="14" t="s">
        <v>79</v>
      </c>
      <c r="B11" s="10">
        <v>6</v>
      </c>
      <c r="C11" s="15"/>
      <c r="D11" s="15"/>
      <c r="E11" s="15">
        <f t="shared" si="0"/>
        <v>0</v>
      </c>
      <c r="F11" s="15"/>
      <c r="G11" s="15"/>
      <c r="H11" s="15">
        <f t="shared" si="1"/>
        <v>0</v>
      </c>
    </row>
    <row r="12" ht="18" customHeight="1" spans="1:8">
      <c r="A12" s="14" t="s">
        <v>80</v>
      </c>
      <c r="B12" s="10">
        <v>7</v>
      </c>
      <c r="C12" s="15"/>
      <c r="D12" s="15"/>
      <c r="E12" s="15">
        <f t="shared" si="0"/>
        <v>0</v>
      </c>
      <c r="F12" s="15"/>
      <c r="G12" s="15"/>
      <c r="H12" s="15">
        <f t="shared" si="1"/>
        <v>0</v>
      </c>
    </row>
    <row r="13" ht="18" customHeight="1" spans="1:8">
      <c r="A13" s="14" t="s">
        <v>81</v>
      </c>
      <c r="B13" s="10">
        <v>8</v>
      </c>
      <c r="C13" s="15"/>
      <c r="D13" s="15"/>
      <c r="E13" s="15">
        <f t="shared" si="0"/>
        <v>0</v>
      </c>
      <c r="F13" s="15"/>
      <c r="G13" s="15"/>
      <c r="H13" s="15">
        <f t="shared" si="1"/>
        <v>0</v>
      </c>
    </row>
    <row r="14" ht="18" customHeight="1" spans="1:8">
      <c r="A14" s="14" t="s">
        <v>82</v>
      </c>
      <c r="B14" s="10">
        <v>9</v>
      </c>
      <c r="C14" s="15">
        <f>SUM(C6:C13)</f>
        <v>739</v>
      </c>
      <c r="D14" s="15">
        <f>SUM(D6:D13)</f>
        <v>140000</v>
      </c>
      <c r="E14" s="15">
        <f t="shared" si="0"/>
        <v>140739</v>
      </c>
      <c r="F14" s="15">
        <f>SUM(F6:F13)</f>
        <v>207666.15</v>
      </c>
      <c r="G14" s="15">
        <f>SUM(G6:G13)</f>
        <v>474039.77</v>
      </c>
      <c r="H14" s="15">
        <f t="shared" si="1"/>
        <v>681705.92</v>
      </c>
    </row>
    <row r="15" ht="18" customHeight="1" spans="1:10">
      <c r="A15" s="14" t="s">
        <v>83</v>
      </c>
      <c r="B15" s="10">
        <v>10</v>
      </c>
      <c r="C15" s="15"/>
      <c r="D15" s="15"/>
      <c r="E15" s="15"/>
      <c r="F15" s="15"/>
      <c r="G15" s="15"/>
      <c r="H15" s="15"/>
      <c r="J15" s="35"/>
    </row>
    <row r="16" ht="18" customHeight="1" spans="1:10">
      <c r="A16" s="17" t="s">
        <v>84</v>
      </c>
      <c r="B16" s="10">
        <v>11</v>
      </c>
      <c r="C16" s="15"/>
      <c r="D16" s="15">
        <f>SUM(D17:D33)</f>
        <v>50125.16</v>
      </c>
      <c r="E16" s="15">
        <f>SUM(E17:E33)</f>
        <v>50125.16</v>
      </c>
      <c r="F16" s="15"/>
      <c r="G16" s="15">
        <f>SUM(G17:G33)</f>
        <v>547558.18</v>
      </c>
      <c r="H16" s="15">
        <f>SUM(H17:H33)</f>
        <v>547558.18</v>
      </c>
      <c r="J16" s="35"/>
    </row>
    <row r="17" ht="19.35" customHeight="1" spans="1:10">
      <c r="A17" s="16" t="s">
        <v>85</v>
      </c>
      <c r="B17" s="10">
        <v>12</v>
      </c>
      <c r="C17" s="15"/>
      <c r="D17" s="15">
        <v>3000</v>
      </c>
      <c r="E17" s="15">
        <f>SUM(C17+D17)</f>
        <v>3000</v>
      </c>
      <c r="F17" s="15"/>
      <c r="G17" s="15">
        <f>28277.51+8791.76+15397.2+40451.56+1918.36+35805.78+6471.4+14799.4+9666+100+3000</f>
        <v>164678.97</v>
      </c>
      <c r="H17" s="15">
        <f>SUM(F17:G17)</f>
        <v>164678.97</v>
      </c>
      <c r="I17" s="36"/>
      <c r="J17" s="35"/>
    </row>
    <row r="18" ht="19.35" customHeight="1" spans="1:10">
      <c r="A18" s="16" t="s">
        <v>86</v>
      </c>
      <c r="B18" s="10">
        <v>13</v>
      </c>
      <c r="C18" s="18"/>
      <c r="D18" s="15"/>
      <c r="E18" s="15">
        <f t="shared" ref="E18:E29" si="2">SUM(C18+D18)</f>
        <v>0</v>
      </c>
      <c r="F18" s="15"/>
      <c r="G18" s="15">
        <f>9096.98</f>
        <v>9096.98</v>
      </c>
      <c r="H18" s="15">
        <f>SUM(F18:G18)</f>
        <v>9096.98</v>
      </c>
      <c r="I18" s="37"/>
      <c r="J18" s="35"/>
    </row>
    <row r="19" ht="19.35" customHeight="1" spans="1:10">
      <c r="A19" s="16" t="s">
        <v>87</v>
      </c>
      <c r="B19" s="10">
        <v>14</v>
      </c>
      <c r="C19" s="18"/>
      <c r="D19" s="15"/>
      <c r="E19" s="15">
        <f t="shared" si="2"/>
        <v>0</v>
      </c>
      <c r="F19" s="15"/>
      <c r="G19" s="15">
        <f>144038.33</f>
        <v>144038.33</v>
      </c>
      <c r="H19" s="15">
        <f t="shared" ref="H17:H19" si="3">SUM(F19:G19)</f>
        <v>144038.33</v>
      </c>
      <c r="I19" s="37"/>
      <c r="J19" s="35"/>
    </row>
    <row r="20" ht="19.35" customHeight="1" spans="1:10">
      <c r="A20" s="16" t="s">
        <v>88</v>
      </c>
      <c r="B20" s="10">
        <v>15</v>
      </c>
      <c r="C20" s="18"/>
      <c r="D20" s="15">
        <v>33939.55</v>
      </c>
      <c r="E20" s="15">
        <f t="shared" si="2"/>
        <v>33939.55</v>
      </c>
      <c r="F20" s="15"/>
      <c r="G20" s="15">
        <f>9248.18+3381.7+7764+7530+14+7904.94+8492.59+16022.59+952.4+8478.91+33939.55</f>
        <v>103728.86</v>
      </c>
      <c r="H20" s="15">
        <f t="shared" ref="H20:H33" si="4">G20</f>
        <v>103728.86</v>
      </c>
      <c r="I20" s="37"/>
      <c r="J20" s="35"/>
    </row>
    <row r="21" ht="19.35" customHeight="1" spans="1:10">
      <c r="A21" s="16" t="s">
        <v>89</v>
      </c>
      <c r="B21" s="10">
        <v>16</v>
      </c>
      <c r="C21" s="18"/>
      <c r="D21" s="15"/>
      <c r="E21" s="15">
        <f t="shared" si="2"/>
        <v>0</v>
      </c>
      <c r="F21" s="15"/>
      <c r="G21" s="15">
        <f>3000+1017.05+3550</f>
        <v>7567.05</v>
      </c>
      <c r="H21" s="15">
        <f t="shared" si="4"/>
        <v>7567.05</v>
      </c>
      <c r="I21" s="37"/>
      <c r="J21" s="35"/>
    </row>
    <row r="22" ht="19.35" customHeight="1" spans="1:10">
      <c r="A22" s="16" t="s">
        <v>90</v>
      </c>
      <c r="B22" s="10">
        <v>17</v>
      </c>
      <c r="C22" s="18"/>
      <c r="D22" s="15">
        <v>752.3</v>
      </c>
      <c r="E22" s="15">
        <f t="shared" si="2"/>
        <v>752.3</v>
      </c>
      <c r="F22" s="15"/>
      <c r="G22" s="15">
        <f>2000+752.3</f>
        <v>2752.3</v>
      </c>
      <c r="H22" s="15">
        <f t="shared" si="4"/>
        <v>2752.3</v>
      </c>
      <c r="I22" s="36"/>
      <c r="J22" s="35"/>
    </row>
    <row r="23" ht="19.35" customHeight="1" spans="1:10">
      <c r="A23" s="16" t="s">
        <v>91</v>
      </c>
      <c r="B23" s="10">
        <v>18</v>
      </c>
      <c r="C23" s="18"/>
      <c r="D23" s="15"/>
      <c r="E23" s="15">
        <f t="shared" si="2"/>
        <v>0</v>
      </c>
      <c r="F23" s="15"/>
      <c r="G23" s="15">
        <f>27213.92-6713</f>
        <v>20500.92</v>
      </c>
      <c r="H23" s="15">
        <f t="shared" si="4"/>
        <v>20500.92</v>
      </c>
      <c r="I23" s="36"/>
      <c r="J23" s="35"/>
    </row>
    <row r="24" ht="19.35" customHeight="1" spans="1:10">
      <c r="A24" s="16" t="s">
        <v>92</v>
      </c>
      <c r="B24" s="10">
        <v>19</v>
      </c>
      <c r="C24" s="18"/>
      <c r="D24" s="15"/>
      <c r="E24" s="15">
        <f t="shared" si="2"/>
        <v>0</v>
      </c>
      <c r="F24" s="15"/>
      <c r="G24" s="15">
        <f>78.1</f>
        <v>78.1</v>
      </c>
      <c r="H24" s="15">
        <f t="shared" si="4"/>
        <v>78.1</v>
      </c>
      <c r="I24" s="36"/>
      <c r="J24" s="35"/>
    </row>
    <row r="25" ht="19.35" customHeight="1" spans="1:10">
      <c r="A25" s="16" t="s">
        <v>93</v>
      </c>
      <c r="B25" s="10">
        <v>20</v>
      </c>
      <c r="C25" s="18"/>
      <c r="D25" s="15"/>
      <c r="E25" s="15">
        <f t="shared" si="2"/>
        <v>0</v>
      </c>
      <c r="F25" s="15"/>
      <c r="G25" s="15">
        <f>2324.26+732.2</f>
        <v>3056.46</v>
      </c>
      <c r="H25" s="15">
        <f t="shared" si="4"/>
        <v>3056.46</v>
      </c>
      <c r="I25" s="36"/>
      <c r="J25" s="35"/>
    </row>
    <row r="26" ht="19.35" customHeight="1" spans="1:10">
      <c r="A26" s="8" t="s">
        <v>94</v>
      </c>
      <c r="B26" s="10">
        <v>21</v>
      </c>
      <c r="C26" s="18"/>
      <c r="D26" s="15"/>
      <c r="E26" s="15">
        <f t="shared" si="2"/>
        <v>0</v>
      </c>
      <c r="F26" s="15"/>
      <c r="G26" s="15">
        <f>23+3418+6813</f>
        <v>10254</v>
      </c>
      <c r="H26" s="15">
        <f t="shared" si="4"/>
        <v>10254</v>
      </c>
      <c r="I26" s="36"/>
      <c r="J26" s="35"/>
    </row>
    <row r="27" ht="19.35" customHeight="1" spans="1:10">
      <c r="A27" s="19" t="s">
        <v>95</v>
      </c>
      <c r="B27" s="10">
        <v>22</v>
      </c>
      <c r="C27" s="20"/>
      <c r="D27" s="15"/>
      <c r="E27" s="15">
        <f t="shared" si="2"/>
        <v>0</v>
      </c>
      <c r="F27" s="15"/>
      <c r="G27" s="15">
        <v>3472.9</v>
      </c>
      <c r="H27" s="15">
        <f t="shared" si="4"/>
        <v>3472.9</v>
      </c>
      <c r="I27" s="36"/>
      <c r="J27" s="35"/>
    </row>
    <row r="28" ht="19.35" customHeight="1" spans="1:10">
      <c r="A28" s="19" t="s">
        <v>96</v>
      </c>
      <c r="B28" s="10">
        <v>23</v>
      </c>
      <c r="C28" s="21"/>
      <c r="D28" s="22"/>
      <c r="E28" s="15">
        <f t="shared" si="2"/>
        <v>0</v>
      </c>
      <c r="F28" s="15"/>
      <c r="G28" s="23">
        <v>400</v>
      </c>
      <c r="H28" s="15">
        <f t="shared" si="4"/>
        <v>400</v>
      </c>
      <c r="I28" s="36"/>
      <c r="J28" s="35"/>
    </row>
    <row r="29" ht="19.35" customHeight="1" spans="1:10">
      <c r="A29" s="19" t="s">
        <v>97</v>
      </c>
      <c r="B29" s="10">
        <v>24</v>
      </c>
      <c r="C29" s="21"/>
      <c r="E29" s="15">
        <f t="shared" si="2"/>
        <v>0</v>
      </c>
      <c r="F29" s="24"/>
      <c r="G29" s="21">
        <f>59500</f>
        <v>59500</v>
      </c>
      <c r="H29" s="22">
        <f t="shared" si="4"/>
        <v>59500</v>
      </c>
      <c r="I29" s="36"/>
      <c r="J29" s="35"/>
    </row>
    <row r="30" ht="19.35" customHeight="1" spans="1:10">
      <c r="A30" s="25" t="s">
        <v>98</v>
      </c>
      <c r="B30" s="10">
        <v>25</v>
      </c>
      <c r="C30" s="21"/>
      <c r="D30" s="22">
        <v>2000</v>
      </c>
      <c r="E30" s="21">
        <f>D30</f>
        <v>2000</v>
      </c>
      <c r="F30" s="24"/>
      <c r="G30" s="21">
        <f>6000+2000</f>
        <v>8000</v>
      </c>
      <c r="H30" s="22">
        <f t="shared" si="4"/>
        <v>8000</v>
      </c>
      <c r="I30" s="36"/>
      <c r="J30" s="35"/>
    </row>
    <row r="31" ht="19.35" customHeight="1" spans="1:10">
      <c r="A31" s="25" t="s">
        <v>99</v>
      </c>
      <c r="B31" s="10">
        <v>26</v>
      </c>
      <c r="C31" s="21"/>
      <c r="D31" s="22">
        <v>6639.93</v>
      </c>
      <c r="E31" s="21">
        <f>D31</f>
        <v>6639.93</v>
      </c>
      <c r="F31" s="24"/>
      <c r="G31" s="21">
        <f>E31</f>
        <v>6639.93</v>
      </c>
      <c r="H31" s="22">
        <f t="shared" si="4"/>
        <v>6639.93</v>
      </c>
      <c r="I31" s="36"/>
      <c r="J31" s="35"/>
    </row>
    <row r="32" ht="19.35" customHeight="1" spans="1:10">
      <c r="A32" s="25" t="s">
        <v>100</v>
      </c>
      <c r="B32" s="10">
        <v>27</v>
      </c>
      <c r="C32" s="21"/>
      <c r="D32" s="22">
        <v>3367.88</v>
      </c>
      <c r="E32" s="21">
        <f>D32</f>
        <v>3367.88</v>
      </c>
      <c r="F32" s="24"/>
      <c r="G32" s="21">
        <f>E32</f>
        <v>3367.88</v>
      </c>
      <c r="H32" s="22">
        <f t="shared" si="4"/>
        <v>3367.88</v>
      </c>
      <c r="I32" s="36"/>
      <c r="J32" s="35"/>
    </row>
    <row r="33" ht="19.35" customHeight="1" spans="1:10">
      <c r="A33" s="25" t="s">
        <v>101</v>
      </c>
      <c r="B33" s="10">
        <v>28</v>
      </c>
      <c r="C33" s="21"/>
      <c r="D33" s="22">
        <v>425.5</v>
      </c>
      <c r="E33" s="21">
        <f>D33</f>
        <v>425.5</v>
      </c>
      <c r="F33" s="24"/>
      <c r="G33" s="21">
        <f>E33</f>
        <v>425.5</v>
      </c>
      <c r="H33" s="22">
        <f t="shared" si="4"/>
        <v>425.5</v>
      </c>
      <c r="I33" s="36"/>
      <c r="J33" s="35"/>
    </row>
    <row r="34" ht="18" customHeight="1" spans="1:10">
      <c r="A34" s="26" t="s">
        <v>102</v>
      </c>
      <c r="B34" s="10">
        <v>29</v>
      </c>
      <c r="C34" s="21">
        <v>28773</v>
      </c>
      <c r="D34" s="22"/>
      <c r="E34" s="21">
        <f>C34</f>
        <v>28773</v>
      </c>
      <c r="F34" s="15">
        <f>26878.88+4319.12+14303.56+10438.39+8204.17+52.14+7628.77+8943.91+25469.17+2120.44+14570.43+28773</f>
        <v>151701.98</v>
      </c>
      <c r="G34" s="27"/>
      <c r="H34" s="22">
        <f>SUM(F34:G34)</f>
        <v>151701.98</v>
      </c>
      <c r="I34" s="36"/>
      <c r="J34" s="35"/>
    </row>
    <row r="35" ht="18" customHeight="1" spans="1:10">
      <c r="A35" s="28" t="s">
        <v>103</v>
      </c>
      <c r="B35" s="10">
        <v>30</v>
      </c>
      <c r="C35" s="29">
        <v>-26.02</v>
      </c>
      <c r="D35" s="29"/>
      <c r="E35" s="29">
        <f t="shared" ref="E35:E37" si="5">SUM(C35+D35)</f>
        <v>-26.02</v>
      </c>
      <c r="F35" s="15">
        <f>-32.91+10+-8.74-40.06-26.02</f>
        <v>-97.73</v>
      </c>
      <c r="G35" s="29"/>
      <c r="H35" s="15">
        <f>SUM(F35:G35)</f>
        <v>-97.73</v>
      </c>
      <c r="I35" s="36"/>
      <c r="J35" s="35"/>
    </row>
    <row r="36" ht="18" customHeight="1" spans="1:10">
      <c r="A36" s="28" t="s">
        <v>104</v>
      </c>
      <c r="B36" s="10">
        <v>31</v>
      </c>
      <c r="C36" s="15"/>
      <c r="D36" s="15"/>
      <c r="E36" s="15">
        <f t="shared" si="5"/>
        <v>0</v>
      </c>
      <c r="F36" s="15"/>
      <c r="G36" s="79" t="s">
        <v>105</v>
      </c>
      <c r="H36" s="15">
        <f>SUM(F36:G36)</f>
        <v>0</v>
      </c>
      <c r="I36" s="36"/>
      <c r="J36" s="35"/>
    </row>
    <row r="37" ht="18" customHeight="1" spans="1:9">
      <c r="A37" s="14" t="s">
        <v>106</v>
      </c>
      <c r="B37" s="10">
        <v>35</v>
      </c>
      <c r="C37" s="15">
        <f t="shared" ref="C37:H37" si="6">SUM(C16+C35)+C34</f>
        <v>28746.98</v>
      </c>
      <c r="D37" s="15">
        <f t="shared" si="6"/>
        <v>50125.16</v>
      </c>
      <c r="E37" s="15">
        <f t="shared" si="6"/>
        <v>78872.14</v>
      </c>
      <c r="F37" s="15">
        <f t="shared" si="6"/>
        <v>151604.25</v>
      </c>
      <c r="G37" s="15">
        <f t="shared" si="6"/>
        <v>547558.18</v>
      </c>
      <c r="H37" s="15">
        <f t="shared" si="6"/>
        <v>699162.43</v>
      </c>
      <c r="I37" s="38"/>
    </row>
    <row r="38" ht="19.5" customHeight="1" spans="1:10">
      <c r="A38" s="30" t="s">
        <v>107</v>
      </c>
      <c r="B38" s="10">
        <v>40</v>
      </c>
      <c r="C38" s="15"/>
      <c r="D38" s="15"/>
      <c r="E38" s="15"/>
      <c r="F38" s="15"/>
      <c r="G38" s="18"/>
      <c r="H38" s="15"/>
      <c r="J38" s="38"/>
    </row>
    <row r="39" s="1" customFormat="1" ht="33" customHeight="1" spans="1:10">
      <c r="A39" s="30" t="s">
        <v>108</v>
      </c>
      <c r="B39" s="10">
        <v>45</v>
      </c>
      <c r="C39" s="31">
        <f>C14-(C37+C38)</f>
        <v>-28007.98</v>
      </c>
      <c r="D39" s="31">
        <f>D14-(D37+D38)</f>
        <v>89874.84</v>
      </c>
      <c r="E39" s="31">
        <f>C39+D39</f>
        <v>61866.86</v>
      </c>
      <c r="F39" s="31">
        <f>F14-F37</f>
        <v>56061.9</v>
      </c>
      <c r="G39" s="15">
        <f>G14-G37</f>
        <v>-73518.41</v>
      </c>
      <c r="H39" s="15">
        <f>H14-H37</f>
        <v>-17456.51</v>
      </c>
      <c r="J39" s="39"/>
    </row>
    <row r="40" customHeight="1" spans="1:8">
      <c r="A40" s="32"/>
      <c r="F40" s="33"/>
      <c r="G40" s="34" t="s">
        <v>109</v>
      </c>
      <c r="H40" s="34"/>
    </row>
  </sheetData>
  <mergeCells count="7">
    <mergeCell ref="A1:H1"/>
    <mergeCell ref="A2:B2"/>
    <mergeCell ref="C2:F2"/>
    <mergeCell ref="G2:H2"/>
    <mergeCell ref="C3:E3"/>
    <mergeCell ref="F3:H3"/>
    <mergeCell ref="G40:H40"/>
  </mergeCells>
  <printOptions horizontalCentered="1"/>
  <pageMargins left="0" right="0" top="0.388888888888889" bottom="0.388888888888889" header="0.509027777777778" footer="0.509027777777778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资产负债表201812</vt:lpstr>
      <vt:lpstr>业务活动表201812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合肥周云</cp:lastModifiedBy>
  <dcterms:created xsi:type="dcterms:W3CDTF">2018-02-27T11:14:00Z</dcterms:created>
  <dcterms:modified xsi:type="dcterms:W3CDTF">2019-02-20T05:55:19Z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  <property fmtid="{D5CDD505-2E9C-101B-9397-08002B2CF9AE}" pid="3" name="KSORubyTemplateID" linkTarget="0">
    <vt:lpwstr>14</vt:lpwstr>
  </property>
</Properties>
</file>